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86" i="1" l="1"/>
  <c r="B86" i="1"/>
  <c r="B87" i="1" s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D55" i="1"/>
  <c r="E55" i="1" s="1"/>
  <c r="C55" i="1"/>
  <c r="F54" i="1"/>
  <c r="E54" i="1"/>
  <c r="F53" i="1"/>
  <c r="E53" i="1"/>
  <c r="F52" i="1"/>
  <c r="E52" i="1"/>
  <c r="C52" i="1"/>
  <c r="F51" i="1"/>
  <c r="E51" i="1"/>
  <c r="D51" i="1"/>
  <c r="F50" i="1"/>
  <c r="E50" i="1"/>
  <c r="C50" i="1"/>
  <c r="F48" i="1"/>
  <c r="E48" i="1"/>
  <c r="D47" i="1"/>
  <c r="E47" i="1" s="1"/>
  <c r="B47" i="1"/>
  <c r="D46" i="1"/>
  <c r="B46" i="1"/>
  <c r="F46" i="1" s="1"/>
  <c r="F45" i="1"/>
  <c r="E45" i="1"/>
  <c r="F44" i="1"/>
  <c r="E44" i="1"/>
  <c r="F43" i="1"/>
  <c r="E43" i="1"/>
  <c r="F42" i="1"/>
  <c r="E42" i="1"/>
  <c r="D41" i="1"/>
  <c r="B41" i="1"/>
  <c r="E41" i="1" s="1"/>
  <c r="F40" i="1"/>
  <c r="E40" i="1"/>
  <c r="E39" i="1"/>
  <c r="F38" i="1"/>
  <c r="E38" i="1"/>
  <c r="D37" i="1"/>
  <c r="F37" i="1" s="1"/>
  <c r="B37" i="1"/>
  <c r="F36" i="1"/>
  <c r="D36" i="1"/>
  <c r="B36" i="1"/>
  <c r="E36" i="1" s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D28" i="1"/>
  <c r="B28" i="1"/>
  <c r="F27" i="1"/>
  <c r="E27" i="1"/>
  <c r="F26" i="1"/>
  <c r="E26" i="1"/>
  <c r="F25" i="1"/>
  <c r="E25" i="1"/>
  <c r="F24" i="1"/>
  <c r="E24" i="1"/>
  <c r="F23" i="1"/>
  <c r="E23" i="1"/>
  <c r="C23" i="1"/>
  <c r="F22" i="1"/>
  <c r="E22" i="1"/>
  <c r="F21" i="1"/>
  <c r="E21" i="1"/>
  <c r="F20" i="1"/>
  <c r="E20" i="1"/>
  <c r="C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E46" i="1" l="1"/>
  <c r="C88" i="1"/>
  <c r="D49" i="1"/>
  <c r="F47" i="1"/>
  <c r="F55" i="1"/>
  <c r="E37" i="1"/>
  <c r="F41" i="1"/>
  <c r="F86" i="1"/>
  <c r="E87" i="1"/>
  <c r="F28" i="1"/>
  <c r="D87" i="1"/>
  <c r="E86" i="1"/>
  <c r="B49" i="1"/>
  <c r="B88" i="1" s="1"/>
  <c r="E28" i="1"/>
  <c r="E49" i="1" s="1"/>
  <c r="E88" i="1" l="1"/>
  <c r="F87" i="1"/>
  <c r="D88" i="1"/>
  <c r="F49" i="1"/>
  <c r="F88" i="1" l="1"/>
</calcChain>
</file>

<file path=xl/sharedStrings.xml><?xml version="1.0" encoding="utf-8"?>
<sst xmlns="http://schemas.openxmlformats.org/spreadsheetml/2006/main" count="96" uniqueCount="92">
  <si>
    <t xml:space="preserve">Информация о финансировании  на 01.01.2016 года </t>
  </si>
  <si>
    <t xml:space="preserve"> Наименование показателя</t>
  </si>
  <si>
    <t>ГОД</t>
  </si>
  <si>
    <t>Поступило средств Ф.Б.</t>
  </si>
  <si>
    <t xml:space="preserve">финансирование </t>
  </si>
  <si>
    <t>остаток</t>
  </si>
  <si>
    <t>% освоения</t>
  </si>
  <si>
    <t>с нач года</t>
  </si>
  <si>
    <t>с нач.года</t>
  </si>
  <si>
    <t>Выплата пособия молодым специалистам</t>
  </si>
  <si>
    <t>Выплата разового пособия молодым специалистам</t>
  </si>
  <si>
    <t>Пособия семьям умерш. депутатов</t>
  </si>
  <si>
    <t>Выплата денежного содержания спортсменам</t>
  </si>
  <si>
    <t>Доплаты к пенсиям государственных служащих</t>
  </si>
  <si>
    <t>Почетный гражданин ЛО</t>
  </si>
  <si>
    <t>Выплата лицам, награжденным знаком отличия Ленинградской области "За заслуги перед Ленинградской областью"</t>
  </si>
  <si>
    <t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</t>
  </si>
  <si>
    <t>Выплата ежемесячного пособия членам семьи умершего члена Правительства Ленинградской области или депутата Законодательного собрания Ленинградской области, лица, прекратившего исполнение полномочий Губернатора Ленинградской области или Председателя Законодательного Собрания</t>
  </si>
  <si>
    <t>Ежемесячная денежная компенсация расходов на автомобильное топливо гражданам, получающим процедуру гемодиализа</t>
  </si>
  <si>
    <t xml:space="preserve">Единовременная денежная выплата в связи с 70-летием Победы в ВОВ 1941-1945 годов </t>
  </si>
  <si>
    <t>Ежемесячная региональная выплата инвалидам боевых действий и супруге (супругу) умершего инвалида боевых</t>
  </si>
  <si>
    <t>Доп. меры соц. поддержки ЖПР в виде ежегодной денежной компенсации в размере 50 % стоимости проездных документов  для проезда  и единовременной денежной выплаты на погребение умершего реабилитированного лица</t>
  </si>
  <si>
    <t>Субсидии на оказание бесплатной юридической помощи</t>
  </si>
  <si>
    <t>Перевозка ветеранов и инвалидов ВОВ к месту лечения</t>
  </si>
  <si>
    <t>Меры соц. поддержки инвалидов в ЛО в части обеспечения доп. техническими средствами реабилитации</t>
  </si>
  <si>
    <t>Компенсация расходов на автомоб.топливо  Героям Сов. Союза, Героям РФ и полным кавалерам ордена Славы</t>
  </si>
  <si>
    <t>Выплата в случае смерти Героя или полного кавалера ордена Славы его вдове, родителям, детям</t>
  </si>
  <si>
    <t>Предоставление мер соц.поддержки граждан, подвергшихся воздействию радиации ФБ</t>
  </si>
  <si>
    <t>Оказание адресной финансовой помощи гражданам Украины ФБ</t>
  </si>
  <si>
    <t>Поствакциональные осложнения ФБ</t>
  </si>
  <si>
    <t>Автострахование для инвалидов ФБ</t>
  </si>
  <si>
    <t xml:space="preserve">Дома-интернаты </t>
  </si>
  <si>
    <t>Субсидии бюджетному учреждению (Всеволожский ДИ, Гатчинский ПНИ)</t>
  </si>
  <si>
    <t>Укрепление МТБ учреждений социального обслуживания</t>
  </si>
  <si>
    <t>Субсидии общественным организациям и иным некоммерческим объединениям</t>
  </si>
  <si>
    <t>Социальная реабилитация граждан, больных наркоманией, прошедших курс медицинской реабилитации</t>
  </si>
  <si>
    <t>Выплаты компенсации поставщику социальных услуг, которые включены в реестр поставщиков социальных услуг ЛО, но не участвуют в выполнении гос. задания (заказа), при получении у них гражданином социальных услуг</t>
  </si>
  <si>
    <t>Единовременная выплата при награждении знаком отличия ЛО "Отцовская доблесть"</t>
  </si>
  <si>
    <t>Дополнительное единовременное пособие при рождении одновременно трех и более детей</t>
  </si>
  <si>
    <t>Выплаты на н/летних детей при награждении почетным знаком ЛО "Слава Матери"</t>
  </si>
  <si>
    <t>Единовременная денежная выплата на приобретение жилого помещения для семей, в которых родилось трое и более детей</t>
  </si>
  <si>
    <t>Социальное обслуживание несовершеннолетних и семей с детьми, находящихся в трудной жизненной ситуации</t>
  </si>
  <si>
    <t xml:space="preserve">Улучшение качества жизни детей-инвалидов и детей с ограниченными возможностями в Ленинградской области </t>
  </si>
  <si>
    <t>Пособие беременной жене военнослужащего ФБ</t>
  </si>
  <si>
    <t>Перевозка н/летних ФБ</t>
  </si>
  <si>
    <t>Информатизация</t>
  </si>
  <si>
    <t>Социальная поддержка граждан пожилого возраста в Ленинградской области</t>
  </si>
  <si>
    <t>Укрепление МТБ учреждений соц.обслуживания на обучение компьютерной грамотности нераб. пенсионеров, ПФР</t>
  </si>
  <si>
    <t>Укрепление МТБ учреждений социального обслуживания (Сясьстройский ПНИ, Кингисеппский ПНИ), ПФР</t>
  </si>
  <si>
    <t xml:space="preserve">Формирование доступной среды жизнедеятельности для инвалидов в ЛО </t>
  </si>
  <si>
    <r>
      <t xml:space="preserve">Формирование доступной среды жизнедеятельности для инвалидов в ЛО  </t>
    </r>
    <r>
      <rPr>
        <b/>
        <i/>
        <sz val="12"/>
        <rFont val="Arial Cyr"/>
        <charset val="204"/>
      </rPr>
      <t>общественные организации</t>
    </r>
  </si>
  <si>
    <r>
      <t xml:space="preserve">Формирование доступной среды жизнедеятельности для инвалидов в Ленинградской области </t>
    </r>
    <r>
      <rPr>
        <b/>
        <i/>
        <sz val="12"/>
        <rFont val="Arial Cyr"/>
        <charset val="204"/>
      </rPr>
      <t>ДИ</t>
    </r>
  </si>
  <si>
    <r>
      <t xml:space="preserve">Формирование доступной среды жизнедеятельности для инвалидов в Ленинградской области </t>
    </r>
    <r>
      <rPr>
        <b/>
        <i/>
        <sz val="12"/>
        <rFont val="Arial Cyr"/>
        <charset val="204"/>
      </rPr>
      <t>ДИ ФБ</t>
    </r>
  </si>
  <si>
    <t>Резервный фонд Правительства ЛО</t>
  </si>
  <si>
    <t xml:space="preserve">Бюджет комитета </t>
  </si>
  <si>
    <t>Предоставление мер соц.поддержки граждан, подвергшихся воздействию радиации</t>
  </si>
  <si>
    <t>Почетный донор</t>
  </si>
  <si>
    <t>Герои Соц. Труда и полные кавалеры ордена Трудовой Славы</t>
  </si>
  <si>
    <t>Герои Советского Союза, Герои РФ и полные кавалеры ордена Славы</t>
  </si>
  <si>
    <t xml:space="preserve">Услуги ЖКУ ФБ </t>
  </si>
  <si>
    <t>Пособие на рождение ФСС ФБ</t>
  </si>
  <si>
    <t>Пособие по уходу за ребен до 1,5 л ФСС ФБ</t>
  </si>
  <si>
    <t>Ежемесячная денежная выплата в случае рождения третьего ребенка и последующих детей ФБ</t>
  </si>
  <si>
    <t>Формирование доступной среды жизнедеятельности для инвалидов в Ленинградской области ФБ</t>
  </si>
  <si>
    <t>Оздоровление детей и подростков</t>
  </si>
  <si>
    <t>Единовременная госсоцпомощь</t>
  </si>
  <si>
    <t>"Ветеран труда Ленинградской области"</t>
  </si>
  <si>
    <t>Субсидии</t>
  </si>
  <si>
    <t>Зубопротезирование</t>
  </si>
  <si>
    <t>Соцпособие на погребение</t>
  </si>
  <si>
    <t>Денежная компенсация расходов на бензин, ТО и запчасти</t>
  </si>
  <si>
    <t>Единовременная выплата юбилярам</t>
  </si>
  <si>
    <t xml:space="preserve">ЕДВ ВТ </t>
  </si>
  <si>
    <t xml:space="preserve">ЕДВ ЖПР </t>
  </si>
  <si>
    <t xml:space="preserve">ЕДВ ТТ </t>
  </si>
  <si>
    <t xml:space="preserve">ЕДК ВТ </t>
  </si>
  <si>
    <t xml:space="preserve">ЕДК ЖПР </t>
  </si>
  <si>
    <t>ЕДК ЖКХ сельским специалистам</t>
  </si>
  <si>
    <t>ЕДВ гражданам, родившимся в период с 03.09.1927 по 02.09.1945</t>
  </si>
  <si>
    <t>Социальное обслуживание населения</t>
  </si>
  <si>
    <t>Материнский капитал при рождении третьего и последующих детей</t>
  </si>
  <si>
    <t>Ежемесячная денежная выплата в случае рождения третьего ребенка и последующих детей ОБ</t>
  </si>
  <si>
    <t>Питание беременным женщинам, кормящим матерям, детям до 3-х лет.</t>
  </si>
  <si>
    <t>Ежемесячное детское пособие ОБ</t>
  </si>
  <si>
    <t>Единовременное пособие при рождении ребенка</t>
  </si>
  <si>
    <t>Соц. поддержка многодетным семьям в виде компенсации на приобретение школьного комплекта</t>
  </si>
  <si>
    <t>ЕДК  многодетным на оплату ЖКУ</t>
  </si>
  <si>
    <t>Соц. поддержка многодетным семьям в виде бесплатного проезда учащихся общеобразовательных учреждений</t>
  </si>
  <si>
    <t>Организация социальной помощи и социальной защиты населения</t>
  </si>
  <si>
    <t>Формирование доступной среды жизнедеятельности для инвалидов в Ленинградской области</t>
  </si>
  <si>
    <t>Межбюджетные трансферты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</si>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</sst>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.00"/>
  </numFmts>
  <fonts count="20" x14ac:knownFonts="1">
    <font>
      <sz val="11"/>
      <color theme="1"/>
      <name val="Calibri"/>
      <family val="2"/>
      <scheme val="minor"/>
    </font>
    <font>
      <b/>
      <sz val="16"/>
      <name val="Arial Cyr"/>
      <family val="2"/>
      <charset val="204"/>
    </font>
    <font>
      <sz val="11"/>
      <name val="Calibri"/>
      <family val="2"/>
      <scheme val="minor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2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Calibri"/>
      <family val="2"/>
      <charset val="204"/>
      <scheme val="minor"/>
    </font>
    <font>
      <i/>
      <sz val="12"/>
      <name val="Arial Cyr"/>
      <family val="2"/>
      <charset val="204"/>
    </font>
    <font>
      <b/>
      <sz val="11"/>
      <name val="Arial Cyr"/>
      <charset val="204"/>
    </font>
    <font>
      <sz val="11"/>
      <name val="Calibri"/>
      <family val="2"/>
      <charset val="204"/>
      <scheme val="minor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3" fontId="1" fillId="0" borderId="1" xfId="0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3" fontId="3" fillId="0" borderId="4" xfId="0" applyNumberFormat="1" applyFont="1" applyFill="1" applyBorder="1" applyAlignment="1" applyProtection="1">
      <alignment horizontal="left" vertical="center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3" fontId="5" fillId="0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horizontal="left" vertical="center" wrapText="1"/>
      <protection locked="0"/>
    </xf>
    <xf numFmtId="4" fontId="6" fillId="0" borderId="4" xfId="0" applyNumberFormat="1" applyFont="1" applyFill="1" applyBorder="1" applyAlignment="1" applyProtection="1">
      <alignment horizontal="center" vertical="center"/>
    </xf>
    <xf numFmtId="4" fontId="7" fillId="0" borderId="4" xfId="0" applyNumberFormat="1" applyFont="1" applyFill="1" applyBorder="1" applyAlignment="1" applyProtection="1">
      <alignment horizontal="center" vertical="center"/>
      <protection locked="0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6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4" fontId="8" fillId="0" borderId="4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Protection="1"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1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 applyProtection="1">
      <alignment wrapText="1"/>
      <protection locked="0"/>
    </xf>
    <xf numFmtId="4" fontId="11" fillId="0" borderId="4" xfId="0" applyNumberFormat="1" applyFont="1" applyFill="1" applyBorder="1" applyAlignment="1" applyProtection="1">
      <alignment horizontal="center" vertical="center"/>
    </xf>
    <xf numFmtId="164" fontId="6" fillId="0" borderId="4" xfId="0" applyNumberFormat="1" applyFont="1" applyFill="1" applyBorder="1" applyAlignment="1" applyProtection="1">
      <alignment vertical="center" wrapText="1"/>
      <protection locked="0"/>
    </xf>
    <xf numFmtId="4" fontId="7" fillId="0" borderId="6" xfId="0" applyNumberFormat="1" applyFont="1" applyFill="1" applyBorder="1" applyAlignment="1" applyProtection="1">
      <alignment horizontal="center" vertical="center"/>
      <protection locked="0"/>
    </xf>
    <xf numFmtId="4" fontId="7" fillId="0" borderId="7" xfId="0" applyNumberFormat="1" applyFont="1" applyFill="1" applyBorder="1" applyAlignment="1" applyProtection="1">
      <alignment horizontal="center" vertical="center"/>
      <protection locked="0"/>
    </xf>
    <xf numFmtId="3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4" xfId="0" applyNumberFormat="1" applyFont="1" applyFill="1" applyBorder="1" applyAlignment="1" applyProtection="1">
      <alignment horizontal="center" vertical="center"/>
    </xf>
    <xf numFmtId="4" fontId="15" fillId="0" borderId="4" xfId="0" applyNumberFormat="1" applyFont="1" applyFill="1" applyBorder="1" applyAlignment="1" applyProtection="1">
      <alignment horizontal="center" vertical="center"/>
    </xf>
    <xf numFmtId="10" fontId="14" fillId="0" borderId="4" xfId="0" applyNumberFormat="1" applyFont="1" applyFill="1" applyBorder="1" applyAlignment="1" applyProtection="1">
      <alignment horizontal="center" vertical="center"/>
      <protection locked="0"/>
    </xf>
    <xf numFmtId="164" fontId="16" fillId="0" borderId="0" xfId="0" applyNumberFormat="1" applyFont="1" applyFill="1" applyProtection="1">
      <protection locked="0"/>
    </xf>
    <xf numFmtId="4" fontId="17" fillId="0" borderId="4" xfId="0" applyNumberFormat="1" applyFont="1" applyFill="1" applyBorder="1" applyAlignment="1" applyProtection="1">
      <alignment horizontal="center" vertical="center"/>
    </xf>
    <xf numFmtId="4" fontId="18" fillId="0" borderId="4" xfId="0" applyNumberFormat="1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4" xfId="0" applyNumberFormat="1" applyFont="1" applyFill="1" applyBorder="1" applyAlignment="1" applyProtection="1">
      <alignment horizontal="center" vertical="center"/>
      <protection locked="0"/>
    </xf>
    <xf numFmtId="4" fontId="4" fillId="0" borderId="4" xfId="0" applyNumberFormat="1" applyFont="1" applyFill="1" applyBorder="1" applyAlignment="1" applyProtection="1">
      <alignment horizontal="center" vertical="center"/>
    </xf>
    <xf numFmtId="4" fontId="18" fillId="0" borderId="6" xfId="0" applyNumberFormat="1" applyFont="1" applyFill="1" applyBorder="1" applyAlignment="1" applyProtection="1">
      <alignment horizontal="center" vertical="center"/>
      <protection locked="0"/>
    </xf>
    <xf numFmtId="4" fontId="18" fillId="0" borderId="7" xfId="0" applyNumberFormat="1" applyFont="1" applyFill="1" applyBorder="1" applyAlignment="1" applyProtection="1">
      <alignment horizontal="center" vertical="center"/>
      <protection locked="0"/>
    </xf>
    <xf numFmtId="4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4" xfId="0" applyNumberFormat="1" applyFont="1" applyFill="1" applyBorder="1" applyAlignment="1" applyProtection="1">
      <alignment horizontal="center" vertical="center"/>
      <protection locked="0"/>
    </xf>
    <xf numFmtId="4" fontId="18" fillId="0" borderId="4" xfId="0" applyNumberFormat="1" applyFont="1" applyFill="1" applyBorder="1" applyAlignment="1" applyProtection="1">
      <alignment horizontal="center" vertical="center"/>
      <protection locked="0"/>
    </xf>
    <xf numFmtId="164" fontId="10" fillId="0" borderId="4" xfId="0" applyNumberFormat="1" applyFont="1" applyFill="1" applyBorder="1" applyAlignment="1" applyProtection="1">
      <alignment wrapText="1"/>
      <protection locked="0"/>
    </xf>
    <xf numFmtId="4" fontId="2" fillId="0" borderId="4" xfId="0" applyNumberFormat="1" applyFont="1" applyFill="1" applyBorder="1" applyAlignment="1" applyProtection="1">
      <alignment horizontal="center" vertical="center"/>
      <protection locked="0"/>
    </xf>
    <xf numFmtId="10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4" fontId="1" fillId="0" borderId="4" xfId="0" applyNumberFormat="1" applyFont="1" applyFill="1" applyBorder="1" applyAlignment="1" applyProtection="1">
      <alignment horizontal="center" vertical="center"/>
    </xf>
    <xf numFmtId="1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4" fontId="2" fillId="0" borderId="0" xfId="0" applyNumberFormat="1" applyFont="1" applyFill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76" zoomScale="50" zoomScaleNormal="50" workbookViewId="0">
      <selection activeCell="A103" sqref="A103"/>
    </sheetView>
  </sheetViews>
  <sheetFormatPr defaultColWidth="8.88671875" defaultRowHeight="14.4" x14ac:dyDescent="0.3"/>
  <cols>
    <col min="1" max="1" width="58" style="4" customWidth="1"/>
    <col min="2" max="2" width="28.88671875" style="4" customWidth="1"/>
    <col min="3" max="4" width="27.33203125" style="4" customWidth="1"/>
    <col min="5" max="5" width="26.109375" style="4" customWidth="1"/>
    <col min="6" max="6" width="18.109375" style="4" customWidth="1"/>
    <col min="7" max="7" width="8.88671875" style="4"/>
    <col min="8" max="8" width="26.88671875" style="4" customWidth="1"/>
    <col min="9" max="16384" width="8.88671875" style="4"/>
  </cols>
  <sheetData>
    <row r="1" spans="1:6" ht="21" x14ac:dyDescent="0.4">
      <c r="A1" s="1" t="s">
        <v>0</v>
      </c>
      <c r="B1" s="2"/>
      <c r="C1" s="2"/>
      <c r="D1" s="2"/>
      <c r="E1" s="2"/>
      <c r="F1" s="3"/>
    </row>
    <row r="2" spans="1:6" s="9" customFormat="1" x14ac:dyDescent="0.3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spans="1:6" s="11" customFormat="1" x14ac:dyDescent="0.3">
      <c r="A3" s="5"/>
      <c r="B3" s="6"/>
      <c r="C3" s="10" t="s">
        <v>7</v>
      </c>
      <c r="D3" s="10" t="s">
        <v>8</v>
      </c>
      <c r="E3" s="10" t="s">
        <v>7</v>
      </c>
      <c r="F3" s="10" t="s">
        <v>7</v>
      </c>
    </row>
    <row r="4" spans="1:6" s="17" customFormat="1" ht="24.6" customHeight="1" x14ac:dyDescent="0.3">
      <c r="A4" s="12" t="s">
        <v>9</v>
      </c>
      <c r="B4" s="13">
        <v>555000</v>
      </c>
      <c r="C4" s="14"/>
      <c r="D4" s="15">
        <v>555000</v>
      </c>
      <c r="E4" s="15">
        <f>B4-D4</f>
        <v>0</v>
      </c>
      <c r="F4" s="16">
        <f t="shared" ref="F4:F38" si="0">D4/B4</f>
        <v>1</v>
      </c>
    </row>
    <row r="5" spans="1:6" s="17" customFormat="1" ht="32.4" customHeight="1" x14ac:dyDescent="0.3">
      <c r="A5" s="12" t="s">
        <v>10</v>
      </c>
      <c r="B5" s="13">
        <v>30000</v>
      </c>
      <c r="C5" s="14"/>
      <c r="D5" s="15">
        <v>10000</v>
      </c>
      <c r="E5" s="15">
        <f>B5-D5</f>
        <v>20000</v>
      </c>
      <c r="F5" s="16">
        <f t="shared" si="0"/>
        <v>0.33333333333333331</v>
      </c>
    </row>
    <row r="6" spans="1:6" s="18" customFormat="1" ht="24.6" customHeight="1" x14ac:dyDescent="0.3">
      <c r="A6" s="12" t="s">
        <v>11</v>
      </c>
      <c r="B6" s="13">
        <v>1382582</v>
      </c>
      <c r="C6" s="14"/>
      <c r="D6" s="15">
        <v>1382582</v>
      </c>
      <c r="E6" s="15">
        <f t="shared" ref="E6:E48" si="1">B6-D6</f>
        <v>0</v>
      </c>
      <c r="F6" s="16">
        <f t="shared" si="0"/>
        <v>1</v>
      </c>
    </row>
    <row r="7" spans="1:6" s="17" customFormat="1" ht="24.6" customHeight="1" x14ac:dyDescent="0.3">
      <c r="A7" s="12" t="s">
        <v>12</v>
      </c>
      <c r="B7" s="13">
        <v>2465000</v>
      </c>
      <c r="C7" s="14"/>
      <c r="D7" s="15">
        <v>2256000</v>
      </c>
      <c r="E7" s="15">
        <f t="shared" si="1"/>
        <v>209000</v>
      </c>
      <c r="F7" s="16">
        <f t="shared" si="0"/>
        <v>0.91521298174442189</v>
      </c>
    </row>
    <row r="8" spans="1:6" s="18" customFormat="1" ht="24.6" customHeight="1" x14ac:dyDescent="0.3">
      <c r="A8" s="12" t="s">
        <v>13</v>
      </c>
      <c r="B8" s="13">
        <v>286852072</v>
      </c>
      <c r="C8" s="14"/>
      <c r="D8" s="13">
        <v>286852072</v>
      </c>
      <c r="E8" s="15">
        <f t="shared" si="1"/>
        <v>0</v>
      </c>
      <c r="F8" s="16">
        <f t="shared" si="0"/>
        <v>1</v>
      </c>
    </row>
    <row r="9" spans="1:6" s="18" customFormat="1" ht="24.6" customHeight="1" x14ac:dyDescent="0.3">
      <c r="A9" s="12" t="s">
        <v>14</v>
      </c>
      <c r="B9" s="13">
        <v>1837480</v>
      </c>
      <c r="C9" s="14"/>
      <c r="D9" s="15">
        <v>1137480</v>
      </c>
      <c r="E9" s="15">
        <f t="shared" si="1"/>
        <v>700000</v>
      </c>
      <c r="F9" s="16">
        <f t="shared" si="0"/>
        <v>0.61904347258201453</v>
      </c>
    </row>
    <row r="10" spans="1:6" s="18" customFormat="1" ht="47.4" customHeight="1" x14ac:dyDescent="0.3">
      <c r="A10" s="12" t="s">
        <v>15</v>
      </c>
      <c r="B10" s="13">
        <v>2490000</v>
      </c>
      <c r="C10" s="14"/>
      <c r="D10" s="15">
        <v>2320000</v>
      </c>
      <c r="E10" s="15">
        <f t="shared" si="1"/>
        <v>170000</v>
      </c>
      <c r="F10" s="16">
        <f t="shared" si="0"/>
        <v>0.93172690763052213</v>
      </c>
    </row>
    <row r="11" spans="1:6" s="18" customFormat="1" ht="94.2" customHeight="1" x14ac:dyDescent="0.3">
      <c r="A11" s="12" t="s">
        <v>16</v>
      </c>
      <c r="B11" s="13">
        <v>2300000</v>
      </c>
      <c r="C11" s="14"/>
      <c r="D11" s="15">
        <v>2300000</v>
      </c>
      <c r="E11" s="15">
        <f t="shared" si="1"/>
        <v>0</v>
      </c>
      <c r="F11" s="16">
        <f t="shared" si="0"/>
        <v>1</v>
      </c>
    </row>
    <row r="12" spans="1:6" s="18" customFormat="1" ht="123.6" customHeight="1" x14ac:dyDescent="0.3">
      <c r="A12" s="12" t="s">
        <v>17</v>
      </c>
      <c r="B12" s="13">
        <v>521546</v>
      </c>
      <c r="C12" s="14"/>
      <c r="D12" s="13">
        <v>521546</v>
      </c>
      <c r="E12" s="15">
        <f t="shared" si="1"/>
        <v>0</v>
      </c>
      <c r="F12" s="16">
        <f t="shared" si="0"/>
        <v>1</v>
      </c>
    </row>
    <row r="13" spans="1:6" s="18" customFormat="1" ht="55.2" customHeight="1" x14ac:dyDescent="0.3">
      <c r="A13" s="12" t="s">
        <v>18</v>
      </c>
      <c r="B13" s="13">
        <v>329000</v>
      </c>
      <c r="C13" s="14"/>
      <c r="D13" s="15">
        <v>329000</v>
      </c>
      <c r="E13" s="15">
        <f t="shared" si="1"/>
        <v>0</v>
      </c>
      <c r="F13" s="16">
        <f t="shared" si="0"/>
        <v>1</v>
      </c>
    </row>
    <row r="14" spans="1:6" s="18" customFormat="1" ht="37.200000000000003" customHeight="1" x14ac:dyDescent="0.3">
      <c r="A14" s="12" t="s">
        <v>19</v>
      </c>
      <c r="B14" s="13">
        <v>220942800</v>
      </c>
      <c r="C14" s="14"/>
      <c r="D14" s="15">
        <v>219137511.09999999</v>
      </c>
      <c r="E14" s="15">
        <f t="shared" si="1"/>
        <v>1805288.900000006</v>
      </c>
      <c r="F14" s="16">
        <f t="shared" si="0"/>
        <v>0.99182915713931386</v>
      </c>
    </row>
    <row r="15" spans="1:6" s="18" customFormat="1" ht="60" customHeight="1" x14ac:dyDescent="0.3">
      <c r="A15" s="12" t="s">
        <v>20</v>
      </c>
      <c r="B15" s="13">
        <v>1200000</v>
      </c>
      <c r="C15" s="14"/>
      <c r="D15" s="15">
        <v>237900</v>
      </c>
      <c r="E15" s="15">
        <f t="shared" si="1"/>
        <v>962100</v>
      </c>
      <c r="F15" s="16">
        <f t="shared" si="0"/>
        <v>0.19825000000000001</v>
      </c>
    </row>
    <row r="16" spans="1:6" s="18" customFormat="1" ht="96.6" customHeight="1" x14ac:dyDescent="0.3">
      <c r="A16" s="12" t="s">
        <v>21</v>
      </c>
      <c r="B16" s="13">
        <v>200000</v>
      </c>
      <c r="C16" s="14"/>
      <c r="D16" s="15">
        <v>42050.25</v>
      </c>
      <c r="E16" s="15">
        <f t="shared" si="1"/>
        <v>157949.75</v>
      </c>
      <c r="F16" s="16">
        <f t="shared" si="0"/>
        <v>0.21025125</v>
      </c>
    </row>
    <row r="17" spans="1:6" s="18" customFormat="1" ht="33" customHeight="1" x14ac:dyDescent="0.3">
      <c r="A17" s="12" t="s">
        <v>22</v>
      </c>
      <c r="B17" s="13">
        <v>1120000</v>
      </c>
      <c r="C17" s="14"/>
      <c r="D17" s="15">
        <v>1119946</v>
      </c>
      <c r="E17" s="15">
        <f t="shared" si="1"/>
        <v>54</v>
      </c>
      <c r="F17" s="16">
        <f t="shared" si="0"/>
        <v>0.99995178571428567</v>
      </c>
    </row>
    <row r="18" spans="1:6" s="17" customFormat="1" ht="33" customHeight="1" x14ac:dyDescent="0.3">
      <c r="A18" s="12" t="s">
        <v>23</v>
      </c>
      <c r="B18" s="13">
        <v>338184</v>
      </c>
      <c r="C18" s="14"/>
      <c r="D18" s="15">
        <v>266525.65000000002</v>
      </c>
      <c r="E18" s="15">
        <f t="shared" si="1"/>
        <v>71658.349999999977</v>
      </c>
      <c r="F18" s="16">
        <f t="shared" si="0"/>
        <v>0.78810839661249499</v>
      </c>
    </row>
    <row r="19" spans="1:6" s="18" customFormat="1" ht="60" customHeight="1" x14ac:dyDescent="0.3">
      <c r="A19" s="12" t="s">
        <v>24</v>
      </c>
      <c r="B19" s="13">
        <v>500000</v>
      </c>
      <c r="C19" s="14"/>
      <c r="D19" s="15">
        <v>0</v>
      </c>
      <c r="E19" s="15">
        <f t="shared" si="1"/>
        <v>500000</v>
      </c>
      <c r="F19" s="16">
        <f t="shared" si="0"/>
        <v>0</v>
      </c>
    </row>
    <row r="20" spans="1:6" s="17" customFormat="1" ht="46.8" x14ac:dyDescent="0.3">
      <c r="A20" s="12" t="s">
        <v>25</v>
      </c>
      <c r="B20" s="13">
        <v>163600</v>
      </c>
      <c r="C20" s="19">
        <f>136800+13300+13500</f>
        <v>163600</v>
      </c>
      <c r="D20" s="15">
        <v>163414</v>
      </c>
      <c r="E20" s="15">
        <f t="shared" si="1"/>
        <v>186</v>
      </c>
      <c r="F20" s="16">
        <f t="shared" si="0"/>
        <v>0.99886308068459662</v>
      </c>
    </row>
    <row r="21" spans="1:6" s="20" customFormat="1" ht="56.4" customHeight="1" x14ac:dyDescent="0.3">
      <c r="A21" s="12" t="s">
        <v>26</v>
      </c>
      <c r="B21" s="13">
        <v>20000</v>
      </c>
      <c r="C21" s="14">
        <v>20000</v>
      </c>
      <c r="D21" s="15">
        <v>20000</v>
      </c>
      <c r="E21" s="15">
        <f>B21-D21</f>
        <v>0</v>
      </c>
      <c r="F21" s="16">
        <f>D21/B21</f>
        <v>1</v>
      </c>
    </row>
    <row r="22" spans="1:6" s="17" customFormat="1" ht="33" customHeight="1" x14ac:dyDescent="0.3">
      <c r="A22" s="12" t="s">
        <v>27</v>
      </c>
      <c r="B22" s="13">
        <v>19615062.030000001</v>
      </c>
      <c r="C22" s="14">
        <v>19615062.030000001</v>
      </c>
      <c r="D22" s="15">
        <v>19615062.030000001</v>
      </c>
      <c r="E22" s="15">
        <f t="shared" si="1"/>
        <v>0</v>
      </c>
      <c r="F22" s="16">
        <f t="shared" si="0"/>
        <v>1</v>
      </c>
    </row>
    <row r="23" spans="1:6" s="17" customFormat="1" ht="32.4" customHeight="1" x14ac:dyDescent="0.3">
      <c r="A23" s="12" t="s">
        <v>28</v>
      </c>
      <c r="B23" s="13">
        <v>905300</v>
      </c>
      <c r="C23" s="14">
        <f>811300+94000</f>
        <v>905300</v>
      </c>
      <c r="D23" s="15">
        <v>220900</v>
      </c>
      <c r="E23" s="15">
        <f t="shared" si="1"/>
        <v>684400</v>
      </c>
      <c r="F23" s="16">
        <f t="shared" si="0"/>
        <v>0.24400751132221363</v>
      </c>
    </row>
    <row r="24" spans="1:6" s="18" customFormat="1" ht="24" customHeight="1" x14ac:dyDescent="0.3">
      <c r="A24" s="12" t="s">
        <v>29</v>
      </c>
      <c r="B24" s="13">
        <v>133400</v>
      </c>
      <c r="C24" s="21">
        <v>73426.77</v>
      </c>
      <c r="D24" s="15">
        <v>73426.77</v>
      </c>
      <c r="E24" s="15">
        <f t="shared" si="1"/>
        <v>59973.229999999996</v>
      </c>
      <c r="F24" s="16">
        <f t="shared" si="0"/>
        <v>0.55042556221889061</v>
      </c>
    </row>
    <row r="25" spans="1:6" s="18" customFormat="1" ht="24.6" customHeight="1" x14ac:dyDescent="0.3">
      <c r="A25" s="12" t="s">
        <v>30</v>
      </c>
      <c r="B25" s="13">
        <v>12639.38</v>
      </c>
      <c r="C25" s="14">
        <v>12639.38</v>
      </c>
      <c r="D25" s="15">
        <v>12639.38</v>
      </c>
      <c r="E25" s="15">
        <f t="shared" si="1"/>
        <v>0</v>
      </c>
      <c r="F25" s="16">
        <f t="shared" si="0"/>
        <v>1</v>
      </c>
    </row>
    <row r="26" spans="1:6" s="18" customFormat="1" ht="24.6" customHeight="1" x14ac:dyDescent="0.3">
      <c r="A26" s="12" t="s">
        <v>31</v>
      </c>
      <c r="B26" s="13">
        <v>1351241734.26</v>
      </c>
      <c r="C26" s="14"/>
      <c r="D26" s="15">
        <v>1326207952.6900001</v>
      </c>
      <c r="E26" s="15">
        <f t="shared" si="1"/>
        <v>25033781.569999933</v>
      </c>
      <c r="F26" s="16">
        <f t="shared" si="0"/>
        <v>0.98147349883053348</v>
      </c>
    </row>
    <row r="27" spans="1:6" s="18" customFormat="1" ht="35.4" customHeight="1" x14ac:dyDescent="0.3">
      <c r="A27" s="12" t="s">
        <v>32</v>
      </c>
      <c r="B27" s="22">
        <v>137154678</v>
      </c>
      <c r="C27" s="14"/>
      <c r="D27" s="22">
        <v>133726564.90000001</v>
      </c>
      <c r="E27" s="15">
        <f t="shared" si="1"/>
        <v>3428113.099999994</v>
      </c>
      <c r="F27" s="16">
        <f t="shared" si="0"/>
        <v>0.97500549634916578</v>
      </c>
    </row>
    <row r="28" spans="1:6" s="18" customFormat="1" ht="36" customHeight="1" x14ac:dyDescent="0.3">
      <c r="A28" s="12" t="s">
        <v>33</v>
      </c>
      <c r="B28" s="13">
        <f>32916839+36245338.61+50088911.66</f>
        <v>119251089.27</v>
      </c>
      <c r="C28" s="14"/>
      <c r="D28" s="15">
        <f>32916839+30525248.98+39299045.33</f>
        <v>102741133.31</v>
      </c>
      <c r="E28" s="15">
        <f t="shared" si="1"/>
        <v>16509955.959999993</v>
      </c>
      <c r="F28" s="16">
        <f t="shared" si="0"/>
        <v>0.86155299661356299</v>
      </c>
    </row>
    <row r="29" spans="1:6" s="18" customFormat="1" ht="37.200000000000003" customHeight="1" x14ac:dyDescent="0.3">
      <c r="A29" s="12" t="s">
        <v>34</v>
      </c>
      <c r="B29" s="13">
        <v>12000000</v>
      </c>
      <c r="C29" s="14"/>
      <c r="D29" s="15">
        <v>12000000</v>
      </c>
      <c r="E29" s="15">
        <f t="shared" si="1"/>
        <v>0</v>
      </c>
      <c r="F29" s="16">
        <f t="shared" si="0"/>
        <v>1</v>
      </c>
    </row>
    <row r="30" spans="1:6" s="18" customFormat="1" ht="49.2" customHeight="1" x14ac:dyDescent="0.3">
      <c r="A30" s="12" t="s">
        <v>35</v>
      </c>
      <c r="B30" s="13">
        <v>1562000</v>
      </c>
      <c r="C30" s="14"/>
      <c r="D30" s="15">
        <v>127000</v>
      </c>
      <c r="E30" s="15">
        <f t="shared" si="1"/>
        <v>1435000</v>
      </c>
      <c r="F30" s="16">
        <f t="shared" si="0"/>
        <v>8.1306017925736232E-2</v>
      </c>
    </row>
    <row r="31" spans="1:6" s="18" customFormat="1" ht="81" customHeight="1" x14ac:dyDescent="0.3">
      <c r="A31" s="12" t="s">
        <v>36</v>
      </c>
      <c r="B31" s="13">
        <v>200000</v>
      </c>
      <c r="C31" s="14"/>
      <c r="D31" s="15">
        <v>197800.17</v>
      </c>
      <c r="E31" s="15">
        <f>B31-D31</f>
        <v>2199.8299999999872</v>
      </c>
      <c r="F31" s="16">
        <f>D31/B31</f>
        <v>0.98900085000000004</v>
      </c>
    </row>
    <row r="32" spans="1:6" s="18" customFormat="1" ht="34.200000000000003" customHeight="1" x14ac:dyDescent="0.3">
      <c r="A32" s="12" t="s">
        <v>37</v>
      </c>
      <c r="B32" s="13">
        <v>1800000</v>
      </c>
      <c r="C32" s="14"/>
      <c r="D32" s="15">
        <v>1400000</v>
      </c>
      <c r="E32" s="15">
        <f t="shared" si="1"/>
        <v>400000</v>
      </c>
      <c r="F32" s="16">
        <f t="shared" si="0"/>
        <v>0.77777777777777779</v>
      </c>
    </row>
    <row r="33" spans="1:6" s="18" customFormat="1" ht="34.200000000000003" customHeight="1" x14ac:dyDescent="0.3">
      <c r="A33" s="12" t="s">
        <v>38</v>
      </c>
      <c r="B33" s="13">
        <v>1500000</v>
      </c>
      <c r="C33" s="14"/>
      <c r="D33" s="15">
        <v>1500000</v>
      </c>
      <c r="E33" s="15">
        <f t="shared" si="1"/>
        <v>0</v>
      </c>
      <c r="F33" s="16">
        <f t="shared" si="0"/>
        <v>1</v>
      </c>
    </row>
    <row r="34" spans="1:6" s="17" customFormat="1" ht="34.200000000000003" customHeight="1" x14ac:dyDescent="0.3">
      <c r="A34" s="12" t="s">
        <v>39</v>
      </c>
      <c r="B34" s="13">
        <v>1800000</v>
      </c>
      <c r="C34" s="14"/>
      <c r="D34" s="15">
        <v>1700000</v>
      </c>
      <c r="E34" s="15">
        <f t="shared" si="1"/>
        <v>100000</v>
      </c>
      <c r="F34" s="16">
        <f t="shared" si="0"/>
        <v>0.94444444444444442</v>
      </c>
    </row>
    <row r="35" spans="1:6" s="18" customFormat="1" ht="46.8" x14ac:dyDescent="0.3">
      <c r="A35" s="23" t="s">
        <v>40</v>
      </c>
      <c r="B35" s="13">
        <v>6000000</v>
      </c>
      <c r="C35" s="14"/>
      <c r="D35" s="15">
        <v>6000000</v>
      </c>
      <c r="E35" s="15">
        <f t="shared" si="1"/>
        <v>0</v>
      </c>
      <c r="F35" s="16">
        <f>D35/B35</f>
        <v>1</v>
      </c>
    </row>
    <row r="36" spans="1:6" s="18" customFormat="1" ht="51" customHeight="1" x14ac:dyDescent="0.3">
      <c r="A36" s="12" t="s">
        <v>41</v>
      </c>
      <c r="B36" s="13">
        <f>432500+497750+950000</f>
        <v>1880250</v>
      </c>
      <c r="C36" s="14"/>
      <c r="D36" s="13">
        <f>432500+497750+950000</f>
        <v>1880250</v>
      </c>
      <c r="E36" s="15">
        <f t="shared" si="1"/>
        <v>0</v>
      </c>
      <c r="F36" s="16">
        <f t="shared" si="0"/>
        <v>1</v>
      </c>
    </row>
    <row r="37" spans="1:6" s="18" customFormat="1" ht="46.8" x14ac:dyDescent="0.3">
      <c r="A37" s="23" t="s">
        <v>42</v>
      </c>
      <c r="B37" s="13">
        <f>1794867.69+640250+437500+1412000+450000+238000</f>
        <v>4972617.6899999995</v>
      </c>
      <c r="C37" s="14"/>
      <c r="D37" s="15">
        <f>1794867.69+640250+437500+1412000+448800+238000</f>
        <v>4971417.6899999995</v>
      </c>
      <c r="E37" s="15">
        <f t="shared" si="1"/>
        <v>1200</v>
      </c>
      <c r="F37" s="16">
        <f t="shared" si="0"/>
        <v>0.9997586784114908</v>
      </c>
    </row>
    <row r="38" spans="1:6" s="18" customFormat="1" ht="18.600000000000001" customHeight="1" x14ac:dyDescent="0.3">
      <c r="A38" s="12" t="s">
        <v>43</v>
      </c>
      <c r="B38" s="13">
        <v>5507306.8799999999</v>
      </c>
      <c r="C38" s="21">
        <v>5507306.8799999999</v>
      </c>
      <c r="D38" s="13">
        <v>5507306.8799999999</v>
      </c>
      <c r="E38" s="15">
        <f t="shared" si="1"/>
        <v>0</v>
      </c>
      <c r="F38" s="16">
        <f t="shared" si="0"/>
        <v>1</v>
      </c>
    </row>
    <row r="39" spans="1:6" s="18" customFormat="1" ht="18.600000000000001" customHeight="1" x14ac:dyDescent="0.3">
      <c r="A39" s="12" t="s">
        <v>44</v>
      </c>
      <c r="B39" s="13">
        <v>139165.01999999999</v>
      </c>
      <c r="C39" s="14"/>
      <c r="D39" s="15">
        <v>0</v>
      </c>
      <c r="E39" s="15">
        <f t="shared" si="1"/>
        <v>139165.01999999999</v>
      </c>
      <c r="F39" s="16">
        <v>0</v>
      </c>
    </row>
    <row r="40" spans="1:6" s="18" customFormat="1" ht="18.600000000000001" customHeight="1" x14ac:dyDescent="0.3">
      <c r="A40" s="12" t="s">
        <v>45</v>
      </c>
      <c r="B40" s="13">
        <v>9670000</v>
      </c>
      <c r="C40" s="24"/>
      <c r="D40" s="13">
        <v>9670000</v>
      </c>
      <c r="E40" s="15">
        <f t="shared" si="1"/>
        <v>0</v>
      </c>
      <c r="F40" s="16">
        <f t="shared" ref="F40:F88" si="2">D40/B40</f>
        <v>1</v>
      </c>
    </row>
    <row r="41" spans="1:6" s="18" customFormat="1" ht="37.950000000000003" customHeight="1" x14ac:dyDescent="0.3">
      <c r="A41" s="25" t="s">
        <v>46</v>
      </c>
      <c r="B41" s="13">
        <f>244000+270000+394000+397419.59+338300+1181700+492000+160000</f>
        <v>3477419.59</v>
      </c>
      <c r="C41" s="14"/>
      <c r="D41" s="13">
        <f>244000+270000+394000+397419.59+338300+1181700+492000+160000</f>
        <v>3477419.59</v>
      </c>
      <c r="E41" s="15">
        <f t="shared" si="1"/>
        <v>0</v>
      </c>
      <c r="F41" s="16">
        <f t="shared" si="2"/>
        <v>1</v>
      </c>
    </row>
    <row r="42" spans="1:6" s="18" customFormat="1" ht="57" customHeight="1" x14ac:dyDescent="0.3">
      <c r="A42" s="25" t="s">
        <v>47</v>
      </c>
      <c r="B42" s="13">
        <v>530800</v>
      </c>
      <c r="C42" s="26">
        <v>4770800</v>
      </c>
      <c r="D42" s="15">
        <v>530800</v>
      </c>
      <c r="E42" s="15">
        <f t="shared" si="1"/>
        <v>0</v>
      </c>
      <c r="F42" s="16">
        <f t="shared" si="2"/>
        <v>1</v>
      </c>
    </row>
    <row r="43" spans="1:6" s="18" customFormat="1" ht="46.8" x14ac:dyDescent="0.3">
      <c r="A43" s="12" t="s">
        <v>48</v>
      </c>
      <c r="B43" s="13">
        <v>4240000</v>
      </c>
      <c r="C43" s="27"/>
      <c r="D43" s="15">
        <v>2600519</v>
      </c>
      <c r="E43" s="15">
        <f t="shared" si="1"/>
        <v>1639481</v>
      </c>
      <c r="F43" s="16">
        <f t="shared" si="2"/>
        <v>0.61332995283018865</v>
      </c>
    </row>
    <row r="44" spans="1:6" s="18" customFormat="1" ht="37.950000000000003" customHeight="1" x14ac:dyDescent="0.3">
      <c r="A44" s="25" t="s">
        <v>49</v>
      </c>
      <c r="B44" s="13">
        <v>200000</v>
      </c>
      <c r="C44" s="14"/>
      <c r="D44" s="15">
        <v>200000</v>
      </c>
      <c r="E44" s="15">
        <f t="shared" si="1"/>
        <v>0</v>
      </c>
      <c r="F44" s="16">
        <f t="shared" si="2"/>
        <v>1</v>
      </c>
    </row>
    <row r="45" spans="1:6" s="18" customFormat="1" ht="54" customHeight="1" x14ac:dyDescent="0.3">
      <c r="A45" s="25" t="s">
        <v>50</v>
      </c>
      <c r="B45" s="13">
        <v>5028000</v>
      </c>
      <c r="C45" s="14"/>
      <c r="D45" s="13">
        <v>5028000</v>
      </c>
      <c r="E45" s="15">
        <f t="shared" si="1"/>
        <v>0</v>
      </c>
      <c r="F45" s="16">
        <f t="shared" si="2"/>
        <v>1</v>
      </c>
    </row>
    <row r="46" spans="1:6" s="18" customFormat="1" ht="54" customHeight="1" x14ac:dyDescent="0.3">
      <c r="A46" s="25" t="s">
        <v>51</v>
      </c>
      <c r="B46" s="13">
        <f>150000+4465836.61</f>
        <v>4615836.6100000003</v>
      </c>
      <c r="C46" s="14"/>
      <c r="D46" s="15">
        <f>3770255.12+150000</f>
        <v>3920255.12</v>
      </c>
      <c r="E46" s="15">
        <f t="shared" si="1"/>
        <v>695581.49000000022</v>
      </c>
      <c r="F46" s="16">
        <f t="shared" si="2"/>
        <v>0.8493054350119208</v>
      </c>
    </row>
    <row r="47" spans="1:6" s="18" customFormat="1" ht="54" customHeight="1" x14ac:dyDescent="0.3">
      <c r="A47" s="25" t="s">
        <v>52</v>
      </c>
      <c r="B47" s="13">
        <f>5669380+150000</f>
        <v>5819380</v>
      </c>
      <c r="C47" s="13"/>
      <c r="D47" s="15">
        <f>5577645.26+150000</f>
        <v>5727645.2599999998</v>
      </c>
      <c r="E47" s="15">
        <f t="shared" si="1"/>
        <v>91734.740000000224</v>
      </c>
      <c r="F47" s="16">
        <f>D47/B47</f>
        <v>0.98423633789166542</v>
      </c>
    </row>
    <row r="48" spans="1:6" s="18" customFormat="1" ht="27" customHeight="1" x14ac:dyDescent="0.3">
      <c r="A48" s="25" t="s">
        <v>53</v>
      </c>
      <c r="B48" s="13">
        <v>50000000</v>
      </c>
      <c r="C48" s="13"/>
      <c r="D48" s="15">
        <v>48000000</v>
      </c>
      <c r="E48" s="15">
        <f t="shared" si="1"/>
        <v>2000000</v>
      </c>
      <c r="F48" s="16">
        <f>D48/B48</f>
        <v>0.96</v>
      </c>
    </row>
    <row r="49" spans="1:6" s="32" customFormat="1" ht="20.399999999999999" x14ac:dyDescent="0.3">
      <c r="A49" s="28" t="s">
        <v>54</v>
      </c>
      <c r="B49" s="29">
        <f>SUM(B4:B48)</f>
        <v>2272503942.7300005</v>
      </c>
      <c r="C49" s="30"/>
      <c r="D49" s="29">
        <f>SUM(D4:D48)</f>
        <v>2215687119.7900004</v>
      </c>
      <c r="E49" s="29">
        <f>SUM(E4:E48)</f>
        <v>56816822.939999931</v>
      </c>
      <c r="F49" s="31">
        <f>D49/B49</f>
        <v>0.97499814109376415</v>
      </c>
    </row>
    <row r="50" spans="1:6" s="32" customFormat="1" ht="40.950000000000003" customHeight="1" x14ac:dyDescent="0.3">
      <c r="A50" s="12" t="s">
        <v>55</v>
      </c>
      <c r="B50" s="33">
        <v>61813037.969999999</v>
      </c>
      <c r="C50" s="34">
        <f>81428100-C22</f>
        <v>61813037.969999999</v>
      </c>
      <c r="D50" s="33">
        <v>60583541.450000003</v>
      </c>
      <c r="E50" s="35">
        <f>B50-D50</f>
        <v>1229496.5199999958</v>
      </c>
      <c r="F50" s="36">
        <f t="shared" si="2"/>
        <v>0.98010943062535261</v>
      </c>
    </row>
    <row r="51" spans="1:6" s="32" customFormat="1" ht="28.95" customHeight="1" x14ac:dyDescent="0.3">
      <c r="A51" s="12" t="s">
        <v>56</v>
      </c>
      <c r="B51" s="33">
        <v>99015156</v>
      </c>
      <c r="C51" s="34">
        <v>98550954.540000007</v>
      </c>
      <c r="D51" s="33">
        <f>98355328.54+12373</f>
        <v>98367701.540000007</v>
      </c>
      <c r="E51" s="35">
        <f t="shared" ref="E51:E86" si="3">B51-D51</f>
        <v>647454.45999999344</v>
      </c>
      <c r="F51" s="36">
        <f t="shared" si="2"/>
        <v>0.99346105701232246</v>
      </c>
    </row>
    <row r="52" spans="1:6" s="32" customFormat="1" ht="40.950000000000003" customHeight="1" x14ac:dyDescent="0.3">
      <c r="A52" s="12" t="s">
        <v>57</v>
      </c>
      <c r="B52" s="37">
        <v>282150</v>
      </c>
      <c r="C52" s="38">
        <f>80000+254000+202150</f>
        <v>536150</v>
      </c>
      <c r="D52" s="35">
        <v>281690</v>
      </c>
      <c r="E52" s="35">
        <f t="shared" si="3"/>
        <v>460</v>
      </c>
      <c r="F52" s="36">
        <f t="shared" si="2"/>
        <v>0.99836966152755624</v>
      </c>
    </row>
    <row r="53" spans="1:6" s="32" customFormat="1" ht="40.950000000000003" customHeight="1" x14ac:dyDescent="0.3">
      <c r="A53" s="12" t="s">
        <v>58</v>
      </c>
      <c r="B53" s="37">
        <v>254000</v>
      </c>
      <c r="C53" s="39"/>
      <c r="D53" s="35">
        <v>254000</v>
      </c>
      <c r="E53" s="35">
        <f t="shared" si="3"/>
        <v>0</v>
      </c>
      <c r="F53" s="36">
        <f t="shared" si="2"/>
        <v>1</v>
      </c>
    </row>
    <row r="54" spans="1:6" s="18" customFormat="1" ht="28.95" customHeight="1" x14ac:dyDescent="0.3">
      <c r="A54" s="12" t="s">
        <v>59</v>
      </c>
      <c r="B54" s="37">
        <v>1814589100</v>
      </c>
      <c r="C54" s="40">
        <v>1546608867.03</v>
      </c>
      <c r="D54" s="35">
        <v>1546608867.03</v>
      </c>
      <c r="E54" s="35">
        <f t="shared" si="3"/>
        <v>267980232.97000003</v>
      </c>
      <c r="F54" s="36">
        <f t="shared" si="2"/>
        <v>0.85231905505769867</v>
      </c>
    </row>
    <row r="55" spans="1:6" s="18" customFormat="1" ht="28.95" customHeight="1" x14ac:dyDescent="0.3">
      <c r="A55" s="12" t="s">
        <v>30</v>
      </c>
      <c r="B55" s="37">
        <v>391760.62</v>
      </c>
      <c r="C55" s="41">
        <f>221424.28-C25</f>
        <v>208784.9</v>
      </c>
      <c r="D55" s="35">
        <f>206857.67+1927.23</f>
        <v>208784.90000000002</v>
      </c>
      <c r="E55" s="35">
        <f t="shared" si="3"/>
        <v>182975.71999999997</v>
      </c>
      <c r="F55" s="36">
        <f t="shared" si="2"/>
        <v>0.53293998768942119</v>
      </c>
    </row>
    <row r="56" spans="1:6" s="18" customFormat="1" ht="28.95" customHeight="1" x14ac:dyDescent="0.3">
      <c r="A56" s="12" t="s">
        <v>60</v>
      </c>
      <c r="B56" s="37">
        <v>37002300.289999999</v>
      </c>
      <c r="C56" s="42">
        <v>434398400</v>
      </c>
      <c r="D56" s="37">
        <v>37002300.289999999</v>
      </c>
      <c r="E56" s="35">
        <f t="shared" si="3"/>
        <v>0</v>
      </c>
      <c r="F56" s="36">
        <f t="shared" si="2"/>
        <v>1</v>
      </c>
    </row>
    <row r="57" spans="1:6" s="18" customFormat="1" ht="28.95" customHeight="1" x14ac:dyDescent="0.3">
      <c r="A57" s="12" t="s">
        <v>61</v>
      </c>
      <c r="B57" s="37">
        <v>397396099.70999998</v>
      </c>
      <c r="C57" s="42"/>
      <c r="D57" s="37">
        <v>397396099.70999998</v>
      </c>
      <c r="E57" s="35">
        <f t="shared" si="3"/>
        <v>0</v>
      </c>
      <c r="F57" s="36">
        <f t="shared" si="2"/>
        <v>1</v>
      </c>
    </row>
    <row r="58" spans="1:6" s="18" customFormat="1" ht="58.2" customHeight="1" x14ac:dyDescent="0.3">
      <c r="A58" s="12" t="s">
        <v>62</v>
      </c>
      <c r="B58" s="37">
        <v>160557200</v>
      </c>
      <c r="C58" s="41">
        <v>160557200</v>
      </c>
      <c r="D58" s="35">
        <v>160557200</v>
      </c>
      <c r="E58" s="35">
        <f t="shared" si="3"/>
        <v>0</v>
      </c>
      <c r="F58" s="36">
        <f t="shared" si="2"/>
        <v>1</v>
      </c>
    </row>
    <row r="59" spans="1:6" s="18" customFormat="1" ht="46.8" x14ac:dyDescent="0.3">
      <c r="A59" s="43" t="s">
        <v>63</v>
      </c>
      <c r="B59" s="37">
        <v>5984500</v>
      </c>
      <c r="C59" s="44"/>
      <c r="D59" s="35">
        <v>5984500</v>
      </c>
      <c r="E59" s="35">
        <f>B59-D59</f>
        <v>0</v>
      </c>
      <c r="F59" s="45">
        <f>D59/B59</f>
        <v>1</v>
      </c>
    </row>
    <row r="60" spans="1:6" s="18" customFormat="1" ht="24" customHeight="1" x14ac:dyDescent="0.3">
      <c r="A60" s="12" t="s">
        <v>64</v>
      </c>
      <c r="B60" s="37">
        <v>49067730</v>
      </c>
      <c r="C60" s="41"/>
      <c r="D60" s="35">
        <v>49067730</v>
      </c>
      <c r="E60" s="35">
        <f t="shared" si="3"/>
        <v>0</v>
      </c>
      <c r="F60" s="36">
        <f t="shared" si="2"/>
        <v>1</v>
      </c>
    </row>
    <row r="61" spans="1:6" s="18" customFormat="1" ht="24" customHeight="1" x14ac:dyDescent="0.3">
      <c r="A61" s="12" t="s">
        <v>65</v>
      </c>
      <c r="B61" s="37">
        <v>40399900</v>
      </c>
      <c r="C61" s="41"/>
      <c r="D61" s="35">
        <v>38759544.009999998</v>
      </c>
      <c r="E61" s="35">
        <f t="shared" si="3"/>
        <v>1640355.9900000021</v>
      </c>
      <c r="F61" s="36">
        <f t="shared" si="2"/>
        <v>0.95939702845799113</v>
      </c>
    </row>
    <row r="62" spans="1:6" s="18" customFormat="1" ht="24" customHeight="1" x14ac:dyDescent="0.3">
      <c r="A62" s="46" t="s">
        <v>66</v>
      </c>
      <c r="B62" s="37">
        <v>465492092</v>
      </c>
      <c r="C62" s="41"/>
      <c r="D62" s="35">
        <v>465060652</v>
      </c>
      <c r="E62" s="35">
        <f t="shared" si="3"/>
        <v>431440</v>
      </c>
      <c r="F62" s="36">
        <f t="shared" si="2"/>
        <v>0.99907315289042542</v>
      </c>
    </row>
    <row r="63" spans="1:6" s="18" customFormat="1" ht="24" customHeight="1" x14ac:dyDescent="0.3">
      <c r="A63" s="12" t="s">
        <v>67</v>
      </c>
      <c r="B63" s="37">
        <v>165327900</v>
      </c>
      <c r="C63" s="41"/>
      <c r="D63" s="35">
        <v>160617850.16</v>
      </c>
      <c r="E63" s="35">
        <f t="shared" si="3"/>
        <v>4710049.8400000036</v>
      </c>
      <c r="F63" s="36">
        <f t="shared" si="2"/>
        <v>0.97151085908669976</v>
      </c>
    </row>
    <row r="64" spans="1:6" s="18" customFormat="1" ht="24" customHeight="1" x14ac:dyDescent="0.3">
      <c r="A64" s="12" t="s">
        <v>68</v>
      </c>
      <c r="B64" s="37">
        <v>57984800</v>
      </c>
      <c r="C64" s="41"/>
      <c r="D64" s="35">
        <v>57974085.619999997</v>
      </c>
      <c r="E64" s="35">
        <f t="shared" si="3"/>
        <v>10714.380000002682</v>
      </c>
      <c r="F64" s="36">
        <f t="shared" si="2"/>
        <v>0.99981522088547337</v>
      </c>
    </row>
    <row r="65" spans="1:6" s="18" customFormat="1" ht="24" customHeight="1" x14ac:dyDescent="0.3">
      <c r="A65" s="12" t="s">
        <v>69</v>
      </c>
      <c r="B65" s="37">
        <v>15091300</v>
      </c>
      <c r="C65" s="41"/>
      <c r="D65" s="35">
        <v>14013710.029999999</v>
      </c>
      <c r="E65" s="35">
        <f t="shared" si="3"/>
        <v>1077589.9700000007</v>
      </c>
      <c r="F65" s="36">
        <f t="shared" si="2"/>
        <v>0.92859528536309</v>
      </c>
    </row>
    <row r="66" spans="1:6" s="18" customFormat="1" ht="34.200000000000003" customHeight="1" x14ac:dyDescent="0.3">
      <c r="A66" s="12" t="s">
        <v>70</v>
      </c>
      <c r="B66" s="37">
        <v>282342.5</v>
      </c>
      <c r="C66" s="41"/>
      <c r="D66" s="35">
        <v>249517.5</v>
      </c>
      <c r="E66" s="35">
        <f t="shared" si="3"/>
        <v>32825</v>
      </c>
      <c r="F66" s="36">
        <f t="shared" si="2"/>
        <v>0.88374049248696174</v>
      </c>
    </row>
    <row r="67" spans="1:6" s="18" customFormat="1" ht="24" customHeight="1" x14ac:dyDescent="0.3">
      <c r="A67" s="12" t="s">
        <v>71</v>
      </c>
      <c r="B67" s="37">
        <v>8838800</v>
      </c>
      <c r="C67" s="41"/>
      <c r="D67" s="35">
        <v>7997770</v>
      </c>
      <c r="E67" s="35">
        <f t="shared" si="3"/>
        <v>841030</v>
      </c>
      <c r="F67" s="36">
        <f t="shared" si="2"/>
        <v>0.90484794315970496</v>
      </c>
    </row>
    <row r="68" spans="1:6" s="18" customFormat="1" ht="24" customHeight="1" x14ac:dyDescent="0.3">
      <c r="A68" s="12" t="s">
        <v>72</v>
      </c>
      <c r="B68" s="37">
        <v>725139086.29999995</v>
      </c>
      <c r="C68" s="41"/>
      <c r="D68" s="35">
        <v>724908544.95000005</v>
      </c>
      <c r="E68" s="35">
        <f t="shared" si="3"/>
        <v>230541.34999990463</v>
      </c>
      <c r="F68" s="36">
        <f t="shared" si="2"/>
        <v>0.99968207292317368</v>
      </c>
    </row>
    <row r="69" spans="1:6" s="18" customFormat="1" ht="24" customHeight="1" x14ac:dyDescent="0.3">
      <c r="A69" s="12" t="s">
        <v>73</v>
      </c>
      <c r="B69" s="37">
        <v>10801867.99</v>
      </c>
      <c r="C69" s="41"/>
      <c r="D69" s="35">
        <v>10777879.18</v>
      </c>
      <c r="E69" s="35">
        <f t="shared" si="3"/>
        <v>23988.810000000522</v>
      </c>
      <c r="F69" s="36">
        <f t="shared" si="2"/>
        <v>0.99777919800332604</v>
      </c>
    </row>
    <row r="70" spans="1:6" s="18" customFormat="1" ht="24" customHeight="1" x14ac:dyDescent="0.3">
      <c r="A70" s="12" t="s">
        <v>74</v>
      </c>
      <c r="B70" s="37">
        <v>775445.71</v>
      </c>
      <c r="C70" s="41"/>
      <c r="D70" s="35">
        <v>767220.86</v>
      </c>
      <c r="E70" s="35">
        <f t="shared" si="3"/>
        <v>8224.8499999999767</v>
      </c>
      <c r="F70" s="36">
        <f t="shared" si="2"/>
        <v>0.98939339028647155</v>
      </c>
    </row>
    <row r="71" spans="1:6" s="18" customFormat="1" ht="24" customHeight="1" x14ac:dyDescent="0.3">
      <c r="A71" s="12" t="s">
        <v>75</v>
      </c>
      <c r="B71" s="37">
        <v>1052598955.87</v>
      </c>
      <c r="C71" s="41"/>
      <c r="D71" s="35">
        <v>1049416956.4400001</v>
      </c>
      <c r="E71" s="35">
        <f t="shared" si="3"/>
        <v>3181999.4299999475</v>
      </c>
      <c r="F71" s="36">
        <f t="shared" si="2"/>
        <v>0.99697700685312773</v>
      </c>
    </row>
    <row r="72" spans="1:6" s="18" customFormat="1" ht="24" customHeight="1" x14ac:dyDescent="0.3">
      <c r="A72" s="12" t="s">
        <v>76</v>
      </c>
      <c r="B72" s="37">
        <v>22105715.629999999</v>
      </c>
      <c r="C72" s="41"/>
      <c r="D72" s="35">
        <v>21401097.010000002</v>
      </c>
      <c r="E72" s="35">
        <f t="shared" si="3"/>
        <v>704618.61999999732</v>
      </c>
      <c r="F72" s="36">
        <f t="shared" si="2"/>
        <v>0.96812504820953416</v>
      </c>
    </row>
    <row r="73" spans="1:6" s="18" customFormat="1" ht="24" customHeight="1" x14ac:dyDescent="0.3">
      <c r="A73" s="12" t="s">
        <v>77</v>
      </c>
      <c r="B73" s="37">
        <v>256528328.5</v>
      </c>
      <c r="C73" s="41"/>
      <c r="D73" s="35">
        <v>254688128.5</v>
      </c>
      <c r="E73" s="35">
        <f t="shared" si="3"/>
        <v>1840200</v>
      </c>
      <c r="F73" s="36">
        <f t="shared" si="2"/>
        <v>0.99282652325082299</v>
      </c>
    </row>
    <row r="74" spans="1:6" s="18" customFormat="1" ht="53.4" customHeight="1" x14ac:dyDescent="0.3">
      <c r="A74" s="12" t="s">
        <v>18</v>
      </c>
      <c r="B74" s="37">
        <v>1182240</v>
      </c>
      <c r="C74" s="41"/>
      <c r="D74" s="35">
        <v>1126960</v>
      </c>
      <c r="E74" s="35">
        <f t="shared" si="3"/>
        <v>55280</v>
      </c>
      <c r="F74" s="36">
        <f t="shared" si="2"/>
        <v>0.95324130464203549</v>
      </c>
    </row>
    <row r="75" spans="1:6" s="18" customFormat="1" ht="39.6" customHeight="1" x14ac:dyDescent="0.3">
      <c r="A75" s="12" t="s">
        <v>78</v>
      </c>
      <c r="B75" s="37">
        <v>35303820</v>
      </c>
      <c r="C75" s="41"/>
      <c r="D75" s="35">
        <v>32631307.300000001</v>
      </c>
      <c r="E75" s="35">
        <f t="shared" si="3"/>
        <v>2672512.6999999993</v>
      </c>
      <c r="F75" s="36">
        <f t="shared" si="2"/>
        <v>0.92429961686865614</v>
      </c>
    </row>
    <row r="76" spans="1:6" s="18" customFormat="1" ht="24" customHeight="1" x14ac:dyDescent="0.3">
      <c r="A76" s="12" t="s">
        <v>79</v>
      </c>
      <c r="B76" s="37">
        <v>1134928261</v>
      </c>
      <c r="C76" s="41"/>
      <c r="D76" s="35">
        <v>1133742215.4100001</v>
      </c>
      <c r="E76" s="35">
        <f t="shared" si="3"/>
        <v>1186045.5899999142</v>
      </c>
      <c r="F76" s="36">
        <f t="shared" si="2"/>
        <v>0.99895495985891225</v>
      </c>
    </row>
    <row r="77" spans="1:6" s="18" customFormat="1" ht="34.200000000000003" customHeight="1" x14ac:dyDescent="0.3">
      <c r="A77" s="12" t="s">
        <v>80</v>
      </c>
      <c r="B77" s="37">
        <v>88010234.599999994</v>
      </c>
      <c r="C77" s="41"/>
      <c r="D77" s="35">
        <v>85362334.239999995</v>
      </c>
      <c r="E77" s="35">
        <f t="shared" si="3"/>
        <v>2647900.3599999994</v>
      </c>
      <c r="F77" s="36">
        <f>D77/B77</f>
        <v>0.9699137222842944</v>
      </c>
    </row>
    <row r="78" spans="1:6" s="18" customFormat="1" ht="48.6" customHeight="1" x14ac:dyDescent="0.3">
      <c r="A78" s="12" t="s">
        <v>81</v>
      </c>
      <c r="B78" s="37">
        <v>369341400</v>
      </c>
      <c r="C78" s="41"/>
      <c r="D78" s="37">
        <v>369341400</v>
      </c>
      <c r="E78" s="35">
        <f>B78-D78</f>
        <v>0</v>
      </c>
      <c r="F78" s="36">
        <f>D78/B78</f>
        <v>1</v>
      </c>
    </row>
    <row r="79" spans="1:6" s="18" customFormat="1" ht="34.200000000000003" customHeight="1" x14ac:dyDescent="0.3">
      <c r="A79" s="12" t="s">
        <v>82</v>
      </c>
      <c r="B79" s="37">
        <v>102390545.94</v>
      </c>
      <c r="C79" s="41"/>
      <c r="D79" s="35">
        <v>100993965.54000001</v>
      </c>
      <c r="E79" s="35">
        <f t="shared" si="3"/>
        <v>1396580.3999999911</v>
      </c>
      <c r="F79" s="36">
        <f t="shared" si="2"/>
        <v>0.98636026024494117</v>
      </c>
    </row>
    <row r="80" spans="1:6" s="18" customFormat="1" ht="24" customHeight="1" x14ac:dyDescent="0.3">
      <c r="A80" s="12" t="s">
        <v>83</v>
      </c>
      <c r="B80" s="37">
        <v>261276754.06</v>
      </c>
      <c r="C80" s="41"/>
      <c r="D80" s="35">
        <v>261051751.08000001</v>
      </c>
      <c r="E80" s="35">
        <f t="shared" si="3"/>
        <v>225002.97999998927</v>
      </c>
      <c r="F80" s="36">
        <f t="shared" si="2"/>
        <v>0.99913883276447812</v>
      </c>
    </row>
    <row r="81" spans="1:6" s="18" customFormat="1" ht="24" customHeight="1" x14ac:dyDescent="0.3">
      <c r="A81" s="12" t="s">
        <v>84</v>
      </c>
      <c r="B81" s="37">
        <v>356562900</v>
      </c>
      <c r="C81" s="41"/>
      <c r="D81" s="35">
        <v>356546440</v>
      </c>
      <c r="E81" s="35">
        <f t="shared" si="3"/>
        <v>16460</v>
      </c>
      <c r="F81" s="36">
        <f>D81/B81</f>
        <v>0.99995383703688745</v>
      </c>
    </row>
    <row r="82" spans="1:6" s="18" customFormat="1" ht="52.95" customHeight="1" x14ac:dyDescent="0.3">
      <c r="A82" s="12" t="s">
        <v>85</v>
      </c>
      <c r="B82" s="37">
        <v>30075584.100000001</v>
      </c>
      <c r="C82" s="41"/>
      <c r="D82" s="35">
        <v>29987362.359999999</v>
      </c>
      <c r="E82" s="35">
        <f t="shared" si="3"/>
        <v>88221.740000002086</v>
      </c>
      <c r="F82" s="36">
        <f t="shared" si="2"/>
        <v>0.99706666578089831</v>
      </c>
    </row>
    <row r="83" spans="1:6" s="18" customFormat="1" ht="24" customHeight="1" x14ac:dyDescent="0.3">
      <c r="A83" s="12" t="s">
        <v>86</v>
      </c>
      <c r="B83" s="37">
        <v>269738835.89999998</v>
      </c>
      <c r="C83" s="41"/>
      <c r="D83" s="35">
        <v>269173772.19</v>
      </c>
      <c r="E83" s="35">
        <f t="shared" si="3"/>
        <v>565063.70999997854</v>
      </c>
      <c r="F83" s="36">
        <f t="shared" si="2"/>
        <v>0.99790514514487838</v>
      </c>
    </row>
    <row r="84" spans="1:6" s="18" customFormat="1" ht="51.6" customHeight="1" x14ac:dyDescent="0.3">
      <c r="A84" s="12" t="s">
        <v>87</v>
      </c>
      <c r="B84" s="37">
        <v>12024900</v>
      </c>
      <c r="C84" s="41"/>
      <c r="D84" s="35">
        <v>12019350.07</v>
      </c>
      <c r="E84" s="35">
        <f t="shared" si="3"/>
        <v>5549.929999999702</v>
      </c>
      <c r="F84" s="36">
        <f t="shared" si="2"/>
        <v>0.9995384635215262</v>
      </c>
    </row>
    <row r="85" spans="1:6" s="18" customFormat="1" ht="38.4" customHeight="1" x14ac:dyDescent="0.3">
      <c r="A85" s="12" t="s">
        <v>88</v>
      </c>
      <c r="B85" s="37">
        <v>401545200</v>
      </c>
      <c r="C85" s="41"/>
      <c r="D85" s="35">
        <v>401545200</v>
      </c>
      <c r="E85" s="35">
        <f t="shared" si="3"/>
        <v>0</v>
      </c>
      <c r="F85" s="36">
        <f t="shared" si="2"/>
        <v>1</v>
      </c>
    </row>
    <row r="86" spans="1:6" s="18" customFormat="1" ht="51.6" customHeight="1" x14ac:dyDescent="0.3">
      <c r="A86" s="47" t="s">
        <v>89</v>
      </c>
      <c r="B86" s="37">
        <f>1350000+2974750+17500+400000</f>
        <v>4742250</v>
      </c>
      <c r="C86" s="41"/>
      <c r="D86" s="37">
        <f>1350000+2974750+17500+400000</f>
        <v>4742250</v>
      </c>
      <c r="E86" s="35">
        <f t="shared" si="3"/>
        <v>0</v>
      </c>
      <c r="F86" s="36">
        <f t="shared" si="2"/>
        <v>1</v>
      </c>
    </row>
    <row r="87" spans="1:6" s="18" customFormat="1" ht="20.399999999999999" x14ac:dyDescent="0.3">
      <c r="A87" s="28" t="s">
        <v>90</v>
      </c>
      <c r="B87" s="29">
        <f>SUM(B50:B86)</f>
        <v>8514842494.6899996</v>
      </c>
      <c r="C87" s="29"/>
      <c r="D87" s="29">
        <f>SUM(D50:D86)</f>
        <v>8221209679.3699989</v>
      </c>
      <c r="E87" s="48">
        <f>SUM(E50:E86)</f>
        <v>293632815.31999993</v>
      </c>
      <c r="F87" s="31">
        <f t="shared" si="2"/>
        <v>0.96551517946419851</v>
      </c>
    </row>
    <row r="88" spans="1:6" s="52" customFormat="1" ht="21" x14ac:dyDescent="0.3">
      <c r="A88" s="49" t="s">
        <v>91</v>
      </c>
      <c r="B88" s="50">
        <f>B49+B87</f>
        <v>10787346437.42</v>
      </c>
      <c r="C88" s="50">
        <f>SUM(C4:C87)</f>
        <v>2333741529.5</v>
      </c>
      <c r="D88" s="50">
        <f>D87+D49</f>
        <v>10436896799.16</v>
      </c>
      <c r="E88" s="50">
        <f>E87+E49</f>
        <v>350449638.25999987</v>
      </c>
      <c r="F88" s="51">
        <f t="shared" si="2"/>
        <v>0.96751289668010176</v>
      </c>
    </row>
    <row r="89" spans="1:6" x14ac:dyDescent="0.3">
      <c r="B89" s="53"/>
      <c r="D89" s="53"/>
    </row>
    <row r="90" spans="1:6" x14ac:dyDescent="0.3">
      <c r="B90" s="53"/>
      <c r="C90" s="53"/>
      <c r="D90" s="53"/>
    </row>
    <row r="91" spans="1:6" x14ac:dyDescent="0.3">
      <c r="C91" s="53"/>
    </row>
  </sheetData>
  <mergeCells count="6">
    <mergeCell ref="A1:F1"/>
    <mergeCell ref="A2:A3"/>
    <mergeCell ref="B2:B3"/>
    <mergeCell ref="C42:C43"/>
    <mergeCell ref="C52:C53"/>
    <mergeCell ref="C56:C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2016-11-16T06:39:45Z</dcterms:modified>
</cp:coreProperties>
</file>